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75" windowWidth="15570" windowHeight="1176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גיליון1!$A$1:$K$66</definedName>
    <definedName name="_xlnm.Print_Titles" localSheetId="0">גיליון1!$3:$3</definedName>
  </definedNames>
  <calcPr calcId="145621"/>
</workbook>
</file>

<file path=xl/calcChain.xml><?xml version="1.0" encoding="utf-8"?>
<calcChain xmlns="http://schemas.openxmlformats.org/spreadsheetml/2006/main">
  <c r="H63" i="1" l="1"/>
  <c r="J63" i="1" s="1"/>
  <c r="G62" i="1"/>
  <c r="F62" i="1"/>
  <c r="H61" i="1"/>
  <c r="J61" i="1" s="1"/>
  <c r="H60" i="1"/>
  <c r="J60" i="1" s="1"/>
  <c r="G59" i="1"/>
  <c r="H59" i="1" s="1"/>
  <c r="J59" i="1" s="1"/>
  <c r="H58" i="1"/>
  <c r="J58" i="1" s="1"/>
  <c r="H57" i="1"/>
  <c r="J57" i="1" s="1"/>
  <c r="G56" i="1"/>
  <c r="H56" i="1" s="1"/>
  <c r="J56" i="1" s="1"/>
  <c r="G55" i="1"/>
  <c r="H55" i="1" s="1"/>
  <c r="J55" i="1" s="1"/>
  <c r="G54" i="1"/>
  <c r="H54" i="1" s="1"/>
  <c r="J54" i="1" s="1"/>
  <c r="G53" i="1"/>
  <c r="H53" i="1" s="1"/>
  <c r="J53" i="1" s="1"/>
  <c r="H52" i="1"/>
  <c r="J52" i="1" s="1"/>
  <c r="H51" i="1"/>
  <c r="J51" i="1" s="1"/>
  <c r="G50" i="1"/>
  <c r="H50" i="1" s="1"/>
  <c r="J50" i="1" s="1"/>
  <c r="H49" i="1"/>
  <c r="J49" i="1" s="1"/>
  <c r="H48" i="1"/>
  <c r="J48" i="1" s="1"/>
  <c r="H47" i="1"/>
  <c r="J47" i="1" s="1"/>
  <c r="F46" i="1"/>
  <c r="H46" i="1" s="1"/>
  <c r="J46" i="1" s="1"/>
  <c r="G45" i="1"/>
  <c r="H45" i="1" s="1"/>
  <c r="J45" i="1" s="1"/>
  <c r="H44" i="1"/>
  <c r="J44" i="1" s="1"/>
  <c r="G43" i="1"/>
  <c r="F43" i="1"/>
  <c r="H43" i="1" s="1"/>
  <c r="J43" i="1" s="1"/>
  <c r="H42" i="1"/>
  <c r="J42" i="1" s="1"/>
  <c r="F41" i="1"/>
  <c r="H41" i="1" s="1"/>
  <c r="J41" i="1" s="1"/>
  <c r="H40" i="1"/>
  <c r="J40" i="1" s="1"/>
  <c r="J39" i="1"/>
  <c r="H39" i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F31" i="1"/>
  <c r="H31" i="1" s="1"/>
  <c r="J31" i="1" s="1"/>
  <c r="H30" i="1"/>
  <c r="J30" i="1" s="1"/>
  <c r="H29" i="1"/>
  <c r="J29" i="1" s="1"/>
  <c r="G28" i="1"/>
  <c r="H28" i="1" s="1"/>
  <c r="J28" i="1" s="1"/>
  <c r="H27" i="1"/>
  <c r="J27" i="1" s="1"/>
  <c r="G26" i="1"/>
  <c r="H26" i="1" s="1"/>
  <c r="J26" i="1" s="1"/>
  <c r="H25" i="1"/>
  <c r="J25" i="1" s="1"/>
  <c r="H24" i="1"/>
  <c r="J24" i="1" s="1"/>
  <c r="G23" i="1"/>
  <c r="H23" i="1" s="1"/>
  <c r="J23" i="1" s="1"/>
  <c r="G22" i="1"/>
  <c r="H22" i="1" s="1"/>
  <c r="J22" i="1" s="1"/>
  <c r="G21" i="1"/>
  <c r="H21" i="1" s="1"/>
  <c r="J21" i="1" s="1"/>
  <c r="G20" i="1"/>
  <c r="H20" i="1" s="1"/>
  <c r="J20" i="1" s="1"/>
  <c r="G19" i="1"/>
  <c r="H19" i="1" s="1"/>
  <c r="J19" i="1" s="1"/>
  <c r="G18" i="1"/>
  <c r="H18" i="1" s="1"/>
  <c r="J18" i="1" s="1"/>
  <c r="H17" i="1"/>
  <c r="J17" i="1" s="1"/>
  <c r="H16" i="1"/>
  <c r="J16" i="1" s="1"/>
  <c r="G15" i="1"/>
  <c r="H15" i="1" s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G8" i="1"/>
  <c r="H8" i="1" s="1"/>
  <c r="J8" i="1" s="1"/>
  <c r="H7" i="1"/>
  <c r="J7" i="1" s="1"/>
  <c r="H6" i="1"/>
  <c r="J6" i="1" s="1"/>
  <c r="H5" i="1"/>
  <c r="J5" i="1" s="1"/>
  <c r="H4" i="1"/>
  <c r="J4" i="1" s="1"/>
  <c r="H62" i="1" l="1"/>
  <c r="J62" i="1" s="1"/>
  <c r="J64" i="1"/>
</calcChain>
</file>

<file path=xl/sharedStrings.xml><?xml version="1.0" encoding="utf-8"?>
<sst xmlns="http://schemas.openxmlformats.org/spreadsheetml/2006/main" count="152" uniqueCount="93">
  <si>
    <t>קובץ הצעת מחיר מכרז לחם החדש</t>
  </si>
  <si>
    <t>מס"ד</t>
  </si>
  <si>
    <t>קטגוריה</t>
  </si>
  <si>
    <t>שם הפריט</t>
  </si>
  <si>
    <t>יחידת מידה</t>
  </si>
  <si>
    <t>אומדן כמויות שנתי שב"ס</t>
  </si>
  <si>
    <t>אומדן כמויות משטרת ישראל</t>
  </si>
  <si>
    <t>סה"כ אומדן שב"ס+ מ"י (B)</t>
  </si>
  <si>
    <t>מחיר מקסימום בש"ח לפני מע"מ</t>
  </si>
  <si>
    <t>הערות</t>
  </si>
  <si>
    <t>לחמים</t>
  </si>
  <si>
    <t>לחם אחיד שלם</t>
  </si>
  <si>
    <t>יחידה אחת</t>
  </si>
  <si>
    <t>מוצר פיקוח</t>
  </si>
  <si>
    <t>לחם אחיד פרוס</t>
  </si>
  <si>
    <t>לחם מעוך</t>
  </si>
  <si>
    <t>לחם לבן</t>
  </si>
  <si>
    <t>פיקוח</t>
  </si>
  <si>
    <t>לחם לבן פרוס</t>
  </si>
  <si>
    <t>לחם בית (פרינה)</t>
  </si>
  <si>
    <t>לחם איכרים (אגוזים /עגבניות)</t>
  </si>
  <si>
    <t>לחם איכרים שימלה שיפון פרוס 750 גרם</t>
  </si>
  <si>
    <t>חלות</t>
  </si>
  <si>
    <t>חלה שלמה</t>
  </si>
  <si>
    <t>חלה פרוסה</t>
  </si>
  <si>
    <t>חלה שלמה בשקית</t>
  </si>
  <si>
    <t>לחמניות ובגאטים</t>
  </si>
  <si>
    <t>לחמנייה רגילה 
75 גרם</t>
  </si>
  <si>
    <t>לחמניה ביס קשר</t>
  </si>
  <si>
    <t>לחמניה לוסי קשר</t>
  </si>
  <si>
    <t>לחמנייה ארוכה
120 גרם</t>
  </si>
  <si>
    <t>לחמנייה שומשום
120 גרם</t>
  </si>
  <si>
    <t xml:space="preserve">לחמניית המבורגר /
פאנצ'ס 75 גרם </t>
  </si>
  <si>
    <t xml:space="preserve">לחמניית המבורגר /
פאנצ'ס 100 גרם </t>
  </si>
  <si>
    <t>לחמנייה אצבע שומשום</t>
  </si>
  <si>
    <t>לחמנייה לוסי לבנה</t>
  </si>
  <si>
    <t>לחמנייה ביס אצבע</t>
  </si>
  <si>
    <t>לחמנייה לוסי כפרית</t>
  </si>
  <si>
    <t>לחמניות אצבע</t>
  </si>
  <si>
    <t>מארז של 6 לחמניות</t>
  </si>
  <si>
    <t>לחמניות אצבע חצויות</t>
  </si>
  <si>
    <t>לחמנייה מיני ביס</t>
  </si>
  <si>
    <t>בגט אפוי</t>
  </si>
  <si>
    <t>חצי בגט</t>
  </si>
  <si>
    <t>ג`בטינה</t>
  </si>
  <si>
    <t>מוצרי בריאות</t>
  </si>
  <si>
    <t>לחם אחיד קל שלם</t>
  </si>
  <si>
    <t>לחם אחיד קל פרוס</t>
  </si>
  <si>
    <t>לחם חיטה מלאה</t>
  </si>
  <si>
    <t>לחם קל מקמח מלא שלם</t>
  </si>
  <si>
    <t>לחם קל מקמח מלא פרוס</t>
  </si>
  <si>
    <t>לחם מקמח 100% שיפון שלם</t>
  </si>
  <si>
    <t>לחם קל מקמח  שיפון שלם</t>
  </si>
  <si>
    <t>לחם  קל מקמח  שיפון פרוס</t>
  </si>
  <si>
    <t>לחם טופו</t>
  </si>
  <si>
    <t>לחם ללא גלוטן</t>
  </si>
  <si>
    <t>לחם כפרי קל</t>
  </si>
  <si>
    <t>לחמניה ביס שיפון עגול 50 גרם</t>
  </si>
  <si>
    <t>לחמניות קלות</t>
  </si>
  <si>
    <t>לחמנייה מיני ביס קל</t>
  </si>
  <si>
    <t>לחמניות דגנים</t>
  </si>
  <si>
    <t>פיתה (קמח מלא)</t>
  </si>
  <si>
    <t>לחמניות מקמח מלא</t>
  </si>
  <si>
    <t>בורקסים, עוגות  ומאפים</t>
  </si>
  <si>
    <t>אוזני המן במילוי שוקולד/תמרים/פרג/חלבה</t>
  </si>
  <si>
    <t>ק"ג</t>
  </si>
  <si>
    <t>מאפים – רוגלך קינמון, וניל, שוקולד, גביניות</t>
  </si>
  <si>
    <t>בורקסים: פטריות/גבינה/פטריות/פיצה/תפוח אדמה</t>
  </si>
  <si>
    <t>אצבעות וניל/שוקולד</t>
  </si>
  <si>
    <t>עוגיות פרג/ שנייק וניל/שנייק קינמון/שוקולד</t>
  </si>
  <si>
    <t>עוגת בוקר 120 גרם וניל/פרג/קינמון/שוקולד/תפוחי עץ</t>
  </si>
  <si>
    <t>עוגת פס 400 גרם דבש/שוקולד/שיש</t>
  </si>
  <si>
    <t>עוגת קרנץ 500 גר' פרג/קינמון/שוקולד</t>
  </si>
  <si>
    <t>סופגנייה עם ריבה 80 גר'</t>
  </si>
  <si>
    <t>פיתות ומוצרי אפיה</t>
  </si>
  <si>
    <t>פירורי לחם רגיל</t>
  </si>
  <si>
    <t xml:space="preserve">1 ק"ג </t>
  </si>
  <si>
    <t>פירורי לחם- שק 20 ק"ג</t>
  </si>
  <si>
    <t>1 ק"ג</t>
  </si>
  <si>
    <t>פירורי לחם מוזהב</t>
  </si>
  <si>
    <t>שמרים</t>
  </si>
  <si>
    <t>פיתה 80-100 גרם</t>
  </si>
  <si>
    <t>פיתה כפרית 100 גרם</t>
  </si>
  <si>
    <t>סה"כ מחיר משוקלל</t>
  </si>
  <si>
    <t>מחיר מקסימום לסל הלחם</t>
  </si>
  <si>
    <t>הצעת מחיר בש"ח לפני מע"מ (A)</t>
  </si>
  <si>
    <t xml:space="preserve">סה"כ מחיר משוקלל בש"ח  לפני מע"מ (A*B)    </t>
  </si>
  <si>
    <t>A</t>
  </si>
  <si>
    <t>B</t>
  </si>
  <si>
    <t>C</t>
  </si>
  <si>
    <t>חתימה וחותמת המציע</t>
  </si>
  <si>
    <t>________</t>
  </si>
  <si>
    <t>תאריך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</si>
</sst>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.00"/>
  </numFmts>
  <fonts count="12" x14ac:knownFonts="1">
    <font>
      <sz val="11"/>
      <color theme="1"/>
      <name val="Arial"/>
      <family val="2"/>
      <charset val="177"/>
      <scheme val="minor"/>
    </font>
    <font>
      <b/>
      <u/>
      <sz val="10"/>
      <color theme="1"/>
      <name val="David"/>
      <family val="2"/>
      <charset val="177"/>
    </font>
    <font>
      <sz val="10"/>
      <color theme="1"/>
      <name val="Arial"/>
      <family val="2"/>
      <charset val="177"/>
      <scheme val="minor"/>
    </font>
    <font>
      <sz val="10"/>
      <color theme="1"/>
      <name val="Calibri"/>
      <family val="2"/>
    </font>
    <font>
      <sz val="10"/>
      <color theme="1"/>
      <name val="David"/>
      <family val="2"/>
      <charset val="177"/>
    </font>
    <font>
      <sz val="10"/>
      <color rgb="FFFF0000"/>
      <name val="David"/>
      <family val="2"/>
      <charset val="177"/>
    </font>
    <font>
      <b/>
      <sz val="10"/>
      <color theme="1"/>
      <name val="Arial"/>
      <family val="2"/>
      <scheme val="minor"/>
    </font>
    <font>
      <sz val="10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2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3" borderId="2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4" fillId="3" borderId="12" xfId="0" applyFont="1" applyFill="1" applyBorder="1" applyAlignment="1">
      <alignment horizontal="center" vertical="center" wrapText="1" readingOrder="2"/>
    </xf>
    <xf numFmtId="0" fontId="4" fillId="3" borderId="13" xfId="0" applyFont="1" applyFill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center" vertical="center" wrapText="1" readingOrder="2"/>
    </xf>
    <xf numFmtId="0" fontId="4" fillId="3" borderId="20" xfId="0" applyFont="1" applyFill="1" applyBorder="1" applyAlignment="1">
      <alignment horizontal="center" vertical="center" wrapText="1" readingOrder="2"/>
    </xf>
    <xf numFmtId="0" fontId="4" fillId="3" borderId="25" xfId="0" applyFont="1" applyFill="1" applyBorder="1" applyAlignment="1">
      <alignment horizontal="center" vertical="center" wrapText="1" readingOrder="2"/>
    </xf>
    <xf numFmtId="0" fontId="4" fillId="0" borderId="26" xfId="0" applyFont="1" applyFill="1" applyBorder="1" applyAlignment="1">
      <alignment horizontal="center" vertical="center" wrapText="1" readingOrder="2"/>
    </xf>
    <xf numFmtId="0" fontId="4" fillId="0" borderId="27" xfId="0" applyFont="1" applyFill="1" applyBorder="1" applyAlignment="1">
      <alignment horizontal="center" vertical="center" wrapText="1" readingOrder="2"/>
    </xf>
    <xf numFmtId="0" fontId="4" fillId="0" borderId="28" xfId="0" applyFont="1" applyFill="1" applyBorder="1" applyAlignment="1">
      <alignment horizontal="center" vertical="center" wrapText="1" readingOrder="2"/>
    </xf>
    <xf numFmtId="0" fontId="2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 readingOrder="2"/>
    </xf>
    <xf numFmtId="0" fontId="6" fillId="5" borderId="1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horizontal="center" vertical="center" wrapText="1"/>
    </xf>
    <xf numFmtId="3" fontId="2" fillId="4" borderId="2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5" borderId="24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164" fontId="6" fillId="6" borderId="18" xfId="0" applyNumberFormat="1" applyFont="1" applyFill="1" applyBorder="1" applyAlignment="1">
      <alignment horizontal="center" vertical="center" wrapText="1"/>
    </xf>
    <xf numFmtId="164" fontId="7" fillId="7" borderId="18" xfId="0" applyNumberFormat="1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 readingOrder="2"/>
    </xf>
    <xf numFmtId="0" fontId="2" fillId="8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10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9" fillId="3" borderId="16" xfId="0" applyFont="1" applyFill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0" fontId="9" fillId="0" borderId="16" xfId="0" applyFont="1" applyBorder="1" applyAlignment="1">
      <alignment horizontal="center" vertical="center" wrapText="1" readingOrder="2"/>
    </xf>
    <xf numFmtId="0" fontId="9" fillId="3" borderId="21" xfId="0" applyFont="1" applyFill="1" applyBorder="1" applyAlignment="1">
      <alignment horizontal="center" vertical="center" wrapText="1" readingOrder="2"/>
    </xf>
    <xf numFmtId="0" fontId="9" fillId="0" borderId="10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2" borderId="5" xfId="0" applyFont="1" applyFill="1" applyBorder="1" applyAlignment="1">
      <alignment horizontal="center" vertical="center" wrapText="1" readingOrder="2"/>
    </xf>
    <xf numFmtId="0" fontId="9" fillId="2" borderId="11" xfId="0" applyFont="1" applyFill="1" applyBorder="1" applyAlignment="1">
      <alignment horizontal="center" vertical="center" wrapText="1" readingOrder="2"/>
    </xf>
    <xf numFmtId="0" fontId="9" fillId="2" borderId="14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6" xfId="0" applyFont="1" applyFill="1" applyBorder="1" applyAlignment="1">
      <alignment horizontal="center" vertical="center" wrapText="1" readingOrder="2"/>
    </xf>
    <xf numFmtId="0" fontId="9" fillId="3" borderId="22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readingOrder="2"/>
    </xf>
    <xf numFmtId="0" fontId="8" fillId="0" borderId="34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6" borderId="35" xfId="0" applyFont="1" applyFill="1" applyBorder="1" applyAlignment="1">
      <alignment horizontal="center" vertical="center" wrapText="1" readingOrder="2"/>
    </xf>
    <xf numFmtId="0" fontId="3" fillId="6" borderId="36" xfId="0" applyFont="1" applyFill="1" applyBorder="1" applyAlignment="1">
      <alignment horizontal="center" vertical="center" wrapText="1" readingOrder="2"/>
    </xf>
    <xf numFmtId="0" fontId="3" fillId="6" borderId="37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9" xfId="0" applyFont="1" applyFill="1" applyBorder="1" applyAlignment="1">
      <alignment horizontal="center" vertical="center" wrapText="1" readingOrder="2"/>
    </xf>
    <xf numFmtId="0" fontId="3" fillId="0" borderId="1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rightToLeft="1" tabSelected="1" zoomScaleNormal="100" workbookViewId="0">
      <selection activeCell="E57" sqref="E57"/>
    </sheetView>
  </sheetViews>
  <sheetFormatPr defaultColWidth="8.75" defaultRowHeight="12.75" x14ac:dyDescent="0.2"/>
  <cols>
    <col min="1" max="1" width="5" style="18" customWidth="1"/>
    <col min="2" max="2" width="7.375" style="18" customWidth="1"/>
    <col min="3" max="3" width="18.375" style="18" customWidth="1"/>
    <col min="4" max="4" width="8.125" style="18" customWidth="1"/>
    <col min="5" max="5" width="9.125" style="18" customWidth="1"/>
    <col min="6" max="6" width="9.375" style="18" customWidth="1"/>
    <col min="7" max="7" width="8.25" style="18" customWidth="1"/>
    <col min="8" max="8" width="9.75" style="18" customWidth="1"/>
    <col min="9" max="9" width="12" style="18" customWidth="1"/>
    <col min="10" max="10" width="14.75" style="18" customWidth="1"/>
    <col min="11" max="11" width="10.75" style="18" customWidth="1"/>
    <col min="12" max="16384" width="8.75" style="18"/>
  </cols>
  <sheetData>
    <row r="1" spans="1:1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2">
      <c r="A2" s="71"/>
      <c r="B2" s="71"/>
      <c r="C2" s="72"/>
      <c r="D2" s="72"/>
      <c r="E2" s="72" t="s">
        <v>87</v>
      </c>
      <c r="F2" s="72"/>
      <c r="G2" s="72"/>
      <c r="H2" s="72" t="s">
        <v>88</v>
      </c>
      <c r="I2" s="72"/>
      <c r="J2" s="72" t="s">
        <v>89</v>
      </c>
      <c r="K2" s="72"/>
    </row>
    <row r="3" spans="1:11" ht="60.75" thickBot="1" x14ac:dyDescent="0.25">
      <c r="A3" s="92" t="s">
        <v>1</v>
      </c>
      <c r="B3" s="92" t="s">
        <v>2</v>
      </c>
      <c r="C3" s="92" t="s">
        <v>3</v>
      </c>
      <c r="D3" s="92" t="s">
        <v>4</v>
      </c>
      <c r="E3" s="93" t="s">
        <v>85</v>
      </c>
      <c r="F3" s="92" t="s">
        <v>5</v>
      </c>
      <c r="G3" s="92" t="s">
        <v>6</v>
      </c>
      <c r="H3" s="92" t="s">
        <v>7</v>
      </c>
      <c r="I3" s="92" t="s">
        <v>8</v>
      </c>
      <c r="J3" s="92" t="s">
        <v>86</v>
      </c>
      <c r="K3" s="92" t="s">
        <v>9</v>
      </c>
    </row>
    <row r="4" spans="1:11" ht="32.25" thickBot="1" x14ac:dyDescent="0.25">
      <c r="A4" s="1">
        <v>1</v>
      </c>
      <c r="B4" s="99" t="s">
        <v>10</v>
      </c>
      <c r="C4" s="73" t="s">
        <v>11</v>
      </c>
      <c r="D4" s="73" t="s">
        <v>12</v>
      </c>
      <c r="E4" s="19"/>
      <c r="F4" s="20">
        <v>2380127</v>
      </c>
      <c r="G4" s="20">
        <v>8633</v>
      </c>
      <c r="H4" s="21">
        <f>F4+G4</f>
        <v>2388760</v>
      </c>
      <c r="I4" s="22">
        <v>2.85</v>
      </c>
      <c r="J4" s="23">
        <f t="shared" ref="J4:J35" si="0">E4*H4</f>
        <v>0</v>
      </c>
      <c r="K4" s="2" t="s">
        <v>13</v>
      </c>
    </row>
    <row r="5" spans="1:11" ht="32.25" thickBot="1" x14ac:dyDescent="0.25">
      <c r="A5" s="3">
        <v>2</v>
      </c>
      <c r="B5" s="100"/>
      <c r="C5" s="74" t="s">
        <v>14</v>
      </c>
      <c r="D5" s="74" t="s">
        <v>12</v>
      </c>
      <c r="E5" s="19"/>
      <c r="F5" s="24">
        <v>26397</v>
      </c>
      <c r="G5" s="24">
        <v>57136</v>
      </c>
      <c r="H5" s="21">
        <f t="shared" ref="H5:H63" si="1">F5+G5</f>
        <v>83533</v>
      </c>
      <c r="I5" s="22">
        <v>3.19</v>
      </c>
      <c r="J5" s="23">
        <f t="shared" si="0"/>
        <v>0</v>
      </c>
      <c r="K5" s="4" t="s">
        <v>13</v>
      </c>
    </row>
    <row r="6" spans="1:11" ht="32.25" thickBot="1" x14ac:dyDescent="0.25">
      <c r="A6" s="1">
        <v>3</v>
      </c>
      <c r="B6" s="100"/>
      <c r="C6" s="74" t="s">
        <v>15</v>
      </c>
      <c r="D6" s="74" t="s">
        <v>12</v>
      </c>
      <c r="E6" s="25"/>
      <c r="F6" s="24">
        <v>13</v>
      </c>
      <c r="G6" s="24"/>
      <c r="H6" s="21">
        <f t="shared" si="1"/>
        <v>13</v>
      </c>
      <c r="I6" s="22"/>
      <c r="J6" s="23">
        <f t="shared" si="0"/>
        <v>0</v>
      </c>
      <c r="K6" s="4"/>
    </row>
    <row r="7" spans="1:11" ht="32.25" thickBot="1" x14ac:dyDescent="0.25">
      <c r="A7" s="3">
        <v>4</v>
      </c>
      <c r="B7" s="100"/>
      <c r="C7" s="74" t="s">
        <v>16</v>
      </c>
      <c r="D7" s="74" t="s">
        <v>12</v>
      </c>
      <c r="E7" s="25"/>
      <c r="F7" s="24">
        <v>0</v>
      </c>
      <c r="G7" s="24">
        <v>105</v>
      </c>
      <c r="H7" s="21">
        <f t="shared" si="1"/>
        <v>105</v>
      </c>
      <c r="I7" s="22">
        <v>2.87</v>
      </c>
      <c r="J7" s="23">
        <f t="shared" si="0"/>
        <v>0</v>
      </c>
      <c r="K7" s="4" t="s">
        <v>17</v>
      </c>
    </row>
    <row r="8" spans="1:11" ht="32.25" thickBot="1" x14ac:dyDescent="0.25">
      <c r="A8" s="1">
        <v>5</v>
      </c>
      <c r="B8" s="100"/>
      <c r="C8" s="74" t="s">
        <v>18</v>
      </c>
      <c r="D8" s="74" t="s">
        <v>12</v>
      </c>
      <c r="E8" s="25"/>
      <c r="F8" s="24"/>
      <c r="G8" s="24">
        <f>44+85</f>
        <v>129</v>
      </c>
      <c r="H8" s="21">
        <f t="shared" si="1"/>
        <v>129</v>
      </c>
      <c r="I8" s="22">
        <v>3.27</v>
      </c>
      <c r="J8" s="23">
        <f t="shared" si="0"/>
        <v>0</v>
      </c>
      <c r="K8" s="4" t="s">
        <v>17</v>
      </c>
    </row>
    <row r="9" spans="1:11" ht="32.25" thickBot="1" x14ac:dyDescent="0.25">
      <c r="A9" s="3">
        <v>6</v>
      </c>
      <c r="B9" s="100"/>
      <c r="C9" s="74" t="s">
        <v>19</v>
      </c>
      <c r="D9" s="74" t="s">
        <v>12</v>
      </c>
      <c r="E9" s="25"/>
      <c r="F9" s="24">
        <v>235</v>
      </c>
      <c r="G9" s="26"/>
      <c r="H9" s="21">
        <f t="shared" si="1"/>
        <v>235</v>
      </c>
      <c r="I9" s="22"/>
      <c r="J9" s="23">
        <f t="shared" si="0"/>
        <v>0</v>
      </c>
      <c r="K9" s="5"/>
    </row>
    <row r="10" spans="1:11" ht="32.25" thickBot="1" x14ac:dyDescent="0.25">
      <c r="A10" s="1">
        <v>7</v>
      </c>
      <c r="B10" s="100"/>
      <c r="C10" s="75" t="s">
        <v>20</v>
      </c>
      <c r="D10" s="75" t="s">
        <v>12</v>
      </c>
      <c r="E10" s="27"/>
      <c r="F10" s="26"/>
      <c r="G10" s="26">
        <v>280</v>
      </c>
      <c r="H10" s="21">
        <f t="shared" si="1"/>
        <v>280</v>
      </c>
      <c r="I10" s="22"/>
      <c r="J10" s="23">
        <f t="shared" si="0"/>
        <v>0</v>
      </c>
      <c r="K10" s="5"/>
    </row>
    <row r="11" spans="1:11" ht="32.25" thickBot="1" x14ac:dyDescent="0.25">
      <c r="A11" s="3">
        <v>8</v>
      </c>
      <c r="B11" s="101"/>
      <c r="C11" s="76" t="s">
        <v>21</v>
      </c>
      <c r="D11" s="76" t="s">
        <v>12</v>
      </c>
      <c r="E11" s="28"/>
      <c r="F11" s="29">
        <v>236</v>
      </c>
      <c r="G11" s="29">
        <v>1170</v>
      </c>
      <c r="H11" s="21">
        <f t="shared" si="1"/>
        <v>1406</v>
      </c>
      <c r="I11" s="30"/>
      <c r="J11" s="23">
        <f t="shared" si="0"/>
        <v>0</v>
      </c>
      <c r="K11" s="5"/>
    </row>
    <row r="12" spans="1:11" ht="32.25" thickBot="1" x14ac:dyDescent="0.25">
      <c r="A12" s="1">
        <v>9</v>
      </c>
      <c r="B12" s="102" t="s">
        <v>22</v>
      </c>
      <c r="C12" s="77" t="s">
        <v>23</v>
      </c>
      <c r="D12" s="77" t="s">
        <v>12</v>
      </c>
      <c r="E12" s="19"/>
      <c r="F12" s="31">
        <v>764719</v>
      </c>
      <c r="G12" s="31">
        <v>6270</v>
      </c>
      <c r="H12" s="21">
        <f t="shared" si="1"/>
        <v>770989</v>
      </c>
      <c r="I12" s="32">
        <v>2.56</v>
      </c>
      <c r="J12" s="23">
        <f t="shared" si="0"/>
        <v>0</v>
      </c>
      <c r="K12" s="6" t="s">
        <v>13</v>
      </c>
    </row>
    <row r="13" spans="1:11" ht="32.25" thickBot="1" x14ac:dyDescent="0.25">
      <c r="A13" s="3">
        <v>10</v>
      </c>
      <c r="B13" s="103"/>
      <c r="C13" s="78" t="s">
        <v>24</v>
      </c>
      <c r="D13" s="78" t="s">
        <v>12</v>
      </c>
      <c r="E13" s="25"/>
      <c r="F13" s="33">
        <v>11072</v>
      </c>
      <c r="G13" s="33">
        <v>10620</v>
      </c>
      <c r="H13" s="21">
        <f t="shared" si="1"/>
        <v>21692</v>
      </c>
      <c r="I13" s="32"/>
      <c r="J13" s="23">
        <f t="shared" si="0"/>
        <v>0</v>
      </c>
      <c r="K13" s="7"/>
    </row>
    <row r="14" spans="1:11" ht="32.25" thickBot="1" x14ac:dyDescent="0.25">
      <c r="A14" s="1">
        <v>11</v>
      </c>
      <c r="B14" s="104"/>
      <c r="C14" s="79" t="s">
        <v>25</v>
      </c>
      <c r="D14" s="79" t="s">
        <v>12</v>
      </c>
      <c r="E14" s="28"/>
      <c r="F14" s="34">
        <v>100000</v>
      </c>
      <c r="G14" s="34"/>
      <c r="H14" s="21">
        <f t="shared" si="1"/>
        <v>100000</v>
      </c>
      <c r="I14" s="35">
        <v>3</v>
      </c>
      <c r="J14" s="23">
        <f t="shared" si="0"/>
        <v>0</v>
      </c>
      <c r="K14" s="7"/>
    </row>
    <row r="15" spans="1:11" ht="32.25" thickBot="1" x14ac:dyDescent="0.25">
      <c r="A15" s="3">
        <v>12</v>
      </c>
      <c r="B15" s="16" t="s">
        <v>26</v>
      </c>
      <c r="C15" s="73" t="s">
        <v>27</v>
      </c>
      <c r="D15" s="73" t="s">
        <v>12</v>
      </c>
      <c r="E15" s="28"/>
      <c r="F15" s="20">
        <v>321215</v>
      </c>
      <c r="G15" s="20">
        <f>1520+22047</f>
        <v>23567</v>
      </c>
      <c r="H15" s="21">
        <f t="shared" si="1"/>
        <v>344782</v>
      </c>
      <c r="I15" s="36">
        <v>0.59</v>
      </c>
      <c r="J15" s="23">
        <f t="shared" si="0"/>
        <v>0</v>
      </c>
      <c r="K15" s="8"/>
    </row>
    <row r="16" spans="1:11" ht="32.25" thickBot="1" x14ac:dyDescent="0.25">
      <c r="A16" s="1">
        <v>13</v>
      </c>
      <c r="B16" s="17"/>
      <c r="C16" s="80" t="s">
        <v>28</v>
      </c>
      <c r="D16" s="88" t="s">
        <v>12</v>
      </c>
      <c r="E16" s="37"/>
      <c r="F16" s="38">
        <v>51847</v>
      </c>
      <c r="G16" s="38">
        <v>2770</v>
      </c>
      <c r="H16" s="21">
        <f t="shared" si="1"/>
        <v>54617</v>
      </c>
      <c r="I16" s="36"/>
      <c r="J16" s="23">
        <f t="shared" si="0"/>
        <v>0</v>
      </c>
      <c r="K16" s="8"/>
    </row>
    <row r="17" spans="1:11" ht="32.25" thickBot="1" x14ac:dyDescent="0.25">
      <c r="A17" s="3">
        <v>14</v>
      </c>
      <c r="B17" s="17"/>
      <c r="C17" s="80" t="s">
        <v>29</v>
      </c>
      <c r="D17" s="88" t="s">
        <v>12</v>
      </c>
      <c r="E17" s="37"/>
      <c r="F17" s="38">
        <v>13005</v>
      </c>
      <c r="G17" s="38"/>
      <c r="H17" s="21">
        <f t="shared" si="1"/>
        <v>13005</v>
      </c>
      <c r="I17" s="36"/>
      <c r="J17" s="23">
        <f t="shared" si="0"/>
        <v>0</v>
      </c>
      <c r="K17" s="8"/>
    </row>
    <row r="18" spans="1:11" ht="32.25" thickBot="1" x14ac:dyDescent="0.25">
      <c r="A18" s="1">
        <v>15</v>
      </c>
      <c r="B18" s="17"/>
      <c r="C18" s="74" t="s">
        <v>30</v>
      </c>
      <c r="D18" s="74" t="s">
        <v>12</v>
      </c>
      <c r="E18" s="27"/>
      <c r="F18" s="24">
        <v>7320</v>
      </c>
      <c r="G18" s="24">
        <f>96+24</f>
        <v>120</v>
      </c>
      <c r="H18" s="21">
        <f t="shared" si="1"/>
        <v>7440</v>
      </c>
      <c r="I18" s="36"/>
      <c r="J18" s="23">
        <f t="shared" si="0"/>
        <v>0</v>
      </c>
      <c r="K18" s="8"/>
    </row>
    <row r="19" spans="1:11" ht="32.25" thickBot="1" x14ac:dyDescent="0.25">
      <c r="A19" s="3">
        <v>16</v>
      </c>
      <c r="B19" s="17"/>
      <c r="C19" s="74" t="s">
        <v>31</v>
      </c>
      <c r="D19" s="74" t="s">
        <v>12</v>
      </c>
      <c r="E19" s="25"/>
      <c r="F19" s="24"/>
      <c r="G19" s="24">
        <f>4846+462</f>
        <v>5308</v>
      </c>
      <c r="H19" s="21">
        <f t="shared" si="1"/>
        <v>5308</v>
      </c>
      <c r="I19" s="36"/>
      <c r="J19" s="23">
        <f t="shared" si="0"/>
        <v>0</v>
      </c>
      <c r="K19" s="8"/>
    </row>
    <row r="20" spans="1:11" ht="32.25" thickBot="1" x14ac:dyDescent="0.25">
      <c r="A20" s="1">
        <v>17</v>
      </c>
      <c r="B20" s="17"/>
      <c r="C20" s="74" t="s">
        <v>32</v>
      </c>
      <c r="D20" s="75" t="s">
        <v>12</v>
      </c>
      <c r="E20" s="25"/>
      <c r="F20" s="24">
        <v>68449</v>
      </c>
      <c r="G20" s="24">
        <f>2460+4254</f>
        <v>6714</v>
      </c>
      <c r="H20" s="21">
        <f t="shared" si="1"/>
        <v>75163</v>
      </c>
      <c r="I20" s="36"/>
      <c r="J20" s="23">
        <f t="shared" si="0"/>
        <v>0</v>
      </c>
      <c r="K20" s="8"/>
    </row>
    <row r="21" spans="1:11" ht="32.25" thickBot="1" x14ac:dyDescent="0.25">
      <c r="A21" s="3">
        <v>18</v>
      </c>
      <c r="B21" s="17"/>
      <c r="C21" s="74" t="s">
        <v>33</v>
      </c>
      <c r="D21" s="75" t="s">
        <v>12</v>
      </c>
      <c r="E21" s="25"/>
      <c r="F21" s="24">
        <v>100000</v>
      </c>
      <c r="G21" s="24">
        <f>50+6584+248+28</f>
        <v>6910</v>
      </c>
      <c r="H21" s="21">
        <f t="shared" si="1"/>
        <v>106910</v>
      </c>
      <c r="I21" s="36"/>
      <c r="J21" s="23">
        <f t="shared" si="0"/>
        <v>0</v>
      </c>
      <c r="K21" s="8"/>
    </row>
    <row r="22" spans="1:11" ht="32.25" thickBot="1" x14ac:dyDescent="0.25">
      <c r="A22" s="1">
        <v>19</v>
      </c>
      <c r="B22" s="17"/>
      <c r="C22" s="74" t="s">
        <v>34</v>
      </c>
      <c r="D22" s="74" t="s">
        <v>12</v>
      </c>
      <c r="E22" s="25"/>
      <c r="F22" s="24">
        <v>33560</v>
      </c>
      <c r="G22" s="24">
        <f>3602+350</f>
        <v>3952</v>
      </c>
      <c r="H22" s="21">
        <f t="shared" si="1"/>
        <v>37512</v>
      </c>
      <c r="I22" s="36"/>
      <c r="J22" s="23">
        <f t="shared" si="0"/>
        <v>0</v>
      </c>
      <c r="K22" s="8"/>
    </row>
    <row r="23" spans="1:11" ht="32.25" thickBot="1" x14ac:dyDescent="0.25">
      <c r="A23" s="3">
        <v>20</v>
      </c>
      <c r="B23" s="17"/>
      <c r="C23" s="74" t="s">
        <v>35</v>
      </c>
      <c r="D23" s="74" t="s">
        <v>12</v>
      </c>
      <c r="E23" s="25"/>
      <c r="F23" s="24">
        <v>158600</v>
      </c>
      <c r="G23" s="24">
        <f>152+2064</f>
        <v>2216</v>
      </c>
      <c r="H23" s="21">
        <f t="shared" si="1"/>
        <v>160816</v>
      </c>
      <c r="I23" s="36">
        <v>0.93</v>
      </c>
      <c r="J23" s="23">
        <f t="shared" si="0"/>
        <v>0</v>
      </c>
      <c r="K23" s="8"/>
    </row>
    <row r="24" spans="1:11" ht="32.25" thickBot="1" x14ac:dyDescent="0.25">
      <c r="A24" s="1">
        <v>21</v>
      </c>
      <c r="B24" s="17"/>
      <c r="C24" s="74" t="s">
        <v>36</v>
      </c>
      <c r="D24" s="74" t="s">
        <v>12</v>
      </c>
      <c r="E24" s="25"/>
      <c r="F24" s="24">
        <v>25411</v>
      </c>
      <c r="G24" s="24"/>
      <c r="H24" s="21">
        <f t="shared" si="1"/>
        <v>25411</v>
      </c>
      <c r="I24" s="36"/>
      <c r="J24" s="23">
        <f t="shared" si="0"/>
        <v>0</v>
      </c>
      <c r="K24" s="8"/>
    </row>
    <row r="25" spans="1:11" ht="32.25" thickBot="1" x14ac:dyDescent="0.25">
      <c r="A25" s="3">
        <v>22</v>
      </c>
      <c r="B25" s="17"/>
      <c r="C25" s="74" t="s">
        <v>37</v>
      </c>
      <c r="D25" s="74" t="s">
        <v>12</v>
      </c>
      <c r="E25" s="25"/>
      <c r="F25" s="24">
        <v>5440</v>
      </c>
      <c r="G25" s="24"/>
      <c r="H25" s="21">
        <f t="shared" si="1"/>
        <v>5440</v>
      </c>
      <c r="I25" s="36"/>
      <c r="J25" s="23">
        <f t="shared" si="0"/>
        <v>0</v>
      </c>
      <c r="K25" s="8"/>
    </row>
    <row r="26" spans="1:11" ht="48" thickBot="1" x14ac:dyDescent="0.25">
      <c r="A26" s="1">
        <v>23</v>
      </c>
      <c r="B26" s="17"/>
      <c r="C26" s="74" t="s">
        <v>38</v>
      </c>
      <c r="D26" s="74" t="s">
        <v>39</v>
      </c>
      <c r="E26" s="25"/>
      <c r="F26" s="24">
        <v>2128</v>
      </c>
      <c r="G26" s="24">
        <f>22047+116+475</f>
        <v>22638</v>
      </c>
      <c r="H26" s="21">
        <f t="shared" si="1"/>
        <v>24766</v>
      </c>
      <c r="I26" s="36"/>
      <c r="J26" s="23">
        <f t="shared" si="0"/>
        <v>0</v>
      </c>
      <c r="K26" s="8"/>
    </row>
    <row r="27" spans="1:11" ht="48" thickBot="1" x14ac:dyDescent="0.25">
      <c r="A27" s="3">
        <v>24</v>
      </c>
      <c r="B27" s="17"/>
      <c r="C27" s="74" t="s">
        <v>40</v>
      </c>
      <c r="D27" s="74" t="s">
        <v>39</v>
      </c>
      <c r="E27" s="25"/>
      <c r="F27" s="24">
        <v>4240</v>
      </c>
      <c r="G27" s="24"/>
      <c r="H27" s="21">
        <f t="shared" si="1"/>
        <v>4240</v>
      </c>
      <c r="I27" s="36"/>
      <c r="J27" s="23">
        <f t="shared" si="0"/>
        <v>0</v>
      </c>
      <c r="K27" s="8"/>
    </row>
    <row r="28" spans="1:11" ht="32.25" thickBot="1" x14ac:dyDescent="0.25">
      <c r="A28" s="1">
        <v>25</v>
      </c>
      <c r="B28" s="17"/>
      <c r="C28" s="74" t="s">
        <v>41</v>
      </c>
      <c r="D28" s="74" t="s">
        <v>12</v>
      </c>
      <c r="E28" s="25"/>
      <c r="F28" s="24">
        <v>605</v>
      </c>
      <c r="G28" s="24">
        <f>49+1710+120</f>
        <v>1879</v>
      </c>
      <c r="H28" s="21">
        <f t="shared" si="1"/>
        <v>2484</v>
      </c>
      <c r="I28" s="36"/>
      <c r="J28" s="23">
        <f t="shared" si="0"/>
        <v>0</v>
      </c>
      <c r="K28" s="8"/>
    </row>
    <row r="29" spans="1:11" ht="32.25" thickBot="1" x14ac:dyDescent="0.25">
      <c r="A29" s="3">
        <v>26</v>
      </c>
      <c r="B29" s="17"/>
      <c r="C29" s="74" t="s">
        <v>42</v>
      </c>
      <c r="D29" s="74" t="s">
        <v>12</v>
      </c>
      <c r="E29" s="25"/>
      <c r="F29" s="24">
        <v>1187</v>
      </c>
      <c r="G29" s="24"/>
      <c r="H29" s="21">
        <f t="shared" si="1"/>
        <v>1187</v>
      </c>
      <c r="I29" s="36"/>
      <c r="J29" s="23">
        <f t="shared" si="0"/>
        <v>0</v>
      </c>
      <c r="K29" s="8"/>
    </row>
    <row r="30" spans="1:11" ht="32.25" thickBot="1" x14ac:dyDescent="0.25">
      <c r="A30" s="1">
        <v>27</v>
      </c>
      <c r="B30" s="17"/>
      <c r="C30" s="74" t="s">
        <v>43</v>
      </c>
      <c r="D30" s="74" t="s">
        <v>12</v>
      </c>
      <c r="E30" s="25"/>
      <c r="F30" s="24">
        <v>6680</v>
      </c>
      <c r="G30" s="24">
        <v>25090</v>
      </c>
      <c r="H30" s="21">
        <f t="shared" si="1"/>
        <v>31770</v>
      </c>
      <c r="I30" s="36"/>
      <c r="J30" s="23">
        <f t="shared" si="0"/>
        <v>0</v>
      </c>
      <c r="K30" s="8"/>
    </row>
    <row r="31" spans="1:11" ht="32.25" thickBot="1" x14ac:dyDescent="0.25">
      <c r="A31" s="3">
        <v>28</v>
      </c>
      <c r="B31" s="17"/>
      <c r="C31" s="75" t="s">
        <v>44</v>
      </c>
      <c r="D31" s="75" t="s">
        <v>12</v>
      </c>
      <c r="E31" s="27"/>
      <c r="F31" s="26">
        <f>627+27</f>
        <v>654</v>
      </c>
      <c r="G31" s="26"/>
      <c r="H31" s="39">
        <f t="shared" si="1"/>
        <v>654</v>
      </c>
      <c r="I31" s="40"/>
      <c r="J31" s="41">
        <f t="shared" si="0"/>
        <v>0</v>
      </c>
      <c r="K31" s="9"/>
    </row>
    <row r="32" spans="1:11" ht="31.5" x14ac:dyDescent="0.2">
      <c r="A32" s="1">
        <v>29</v>
      </c>
      <c r="B32" s="102" t="s">
        <v>45</v>
      </c>
      <c r="C32" s="77" t="s">
        <v>46</v>
      </c>
      <c r="D32" s="77" t="s">
        <v>12</v>
      </c>
      <c r="E32" s="42"/>
      <c r="F32" s="31">
        <v>1195</v>
      </c>
      <c r="G32" s="31">
        <v>105</v>
      </c>
      <c r="H32" s="21">
        <f t="shared" si="1"/>
        <v>1300</v>
      </c>
      <c r="I32" s="43"/>
      <c r="J32" s="44">
        <f t="shared" si="0"/>
        <v>0</v>
      </c>
      <c r="K32" s="10"/>
    </row>
    <row r="33" spans="1:11" ht="32.25" thickBot="1" x14ac:dyDescent="0.25">
      <c r="A33" s="3">
        <v>30</v>
      </c>
      <c r="B33" s="103"/>
      <c r="C33" s="78" t="s">
        <v>47</v>
      </c>
      <c r="D33" s="78" t="s">
        <v>12</v>
      </c>
      <c r="E33" s="37"/>
      <c r="F33" s="33">
        <v>24</v>
      </c>
      <c r="G33" s="33">
        <v>42</v>
      </c>
      <c r="H33" s="45">
        <f t="shared" si="1"/>
        <v>66</v>
      </c>
      <c r="I33" s="46"/>
      <c r="J33" s="47">
        <f t="shared" si="0"/>
        <v>0</v>
      </c>
      <c r="K33" s="11"/>
    </row>
    <row r="34" spans="1:11" ht="31.5" x14ac:dyDescent="0.2">
      <c r="A34" s="1">
        <v>31</v>
      </c>
      <c r="B34" s="103"/>
      <c r="C34" s="78" t="s">
        <v>48</v>
      </c>
      <c r="D34" s="78" t="s">
        <v>12</v>
      </c>
      <c r="E34" s="37"/>
      <c r="F34" s="33">
        <v>167864</v>
      </c>
      <c r="G34" s="33">
        <v>1227</v>
      </c>
      <c r="H34" s="45">
        <f t="shared" si="1"/>
        <v>169091</v>
      </c>
      <c r="I34" s="46">
        <v>5.0999999999999996</v>
      </c>
      <c r="J34" s="47">
        <f t="shared" si="0"/>
        <v>0</v>
      </c>
      <c r="K34" s="11"/>
    </row>
    <row r="35" spans="1:11" ht="32.25" thickBot="1" x14ac:dyDescent="0.25">
      <c r="A35" s="3">
        <v>32</v>
      </c>
      <c r="B35" s="103"/>
      <c r="C35" s="78" t="s">
        <v>49</v>
      </c>
      <c r="D35" s="78" t="s">
        <v>12</v>
      </c>
      <c r="E35" s="37"/>
      <c r="F35" s="33">
        <v>53</v>
      </c>
      <c r="G35" s="33">
        <v>8271</v>
      </c>
      <c r="H35" s="45">
        <f t="shared" si="1"/>
        <v>8324</v>
      </c>
      <c r="I35" s="46"/>
      <c r="J35" s="47">
        <f t="shared" si="0"/>
        <v>0</v>
      </c>
      <c r="K35" s="11"/>
    </row>
    <row r="36" spans="1:11" ht="31.5" x14ac:dyDescent="0.2">
      <c r="A36" s="1">
        <v>33</v>
      </c>
      <c r="B36" s="103"/>
      <c r="C36" s="78" t="s">
        <v>50</v>
      </c>
      <c r="D36" s="78" t="s">
        <v>12</v>
      </c>
      <c r="E36" s="37"/>
      <c r="F36" s="33">
        <v>50803</v>
      </c>
      <c r="G36" s="33">
        <v>9384</v>
      </c>
      <c r="H36" s="45">
        <f t="shared" si="1"/>
        <v>60187</v>
      </c>
      <c r="I36" s="46">
        <v>5.0999999999999996</v>
      </c>
      <c r="J36" s="47">
        <f t="shared" ref="J36:J63" si="2">E36*H36</f>
        <v>0</v>
      </c>
      <c r="K36" s="11"/>
    </row>
    <row r="37" spans="1:11" ht="32.25" thickBot="1" x14ac:dyDescent="0.25">
      <c r="A37" s="3">
        <v>34</v>
      </c>
      <c r="B37" s="103"/>
      <c r="C37" s="78" t="s">
        <v>51</v>
      </c>
      <c r="D37" s="78" t="s">
        <v>12</v>
      </c>
      <c r="E37" s="37"/>
      <c r="F37" s="33"/>
      <c r="G37" s="33">
        <v>13</v>
      </c>
      <c r="H37" s="45">
        <f t="shared" si="1"/>
        <v>13</v>
      </c>
      <c r="I37" s="46"/>
      <c r="J37" s="47">
        <f t="shared" si="2"/>
        <v>0</v>
      </c>
      <c r="K37" s="11"/>
    </row>
    <row r="38" spans="1:11" ht="31.5" x14ac:dyDescent="0.2">
      <c r="A38" s="1">
        <v>35</v>
      </c>
      <c r="B38" s="103"/>
      <c r="C38" s="78" t="s">
        <v>52</v>
      </c>
      <c r="D38" s="78" t="s">
        <v>12</v>
      </c>
      <c r="E38" s="37"/>
      <c r="F38" s="33">
        <v>455</v>
      </c>
      <c r="G38" s="33"/>
      <c r="H38" s="45">
        <f t="shared" si="1"/>
        <v>455</v>
      </c>
      <c r="I38" s="46"/>
      <c r="J38" s="47">
        <f t="shared" si="2"/>
        <v>0</v>
      </c>
      <c r="K38" s="11"/>
    </row>
    <row r="39" spans="1:11" ht="32.25" thickBot="1" x14ac:dyDescent="0.25">
      <c r="A39" s="3">
        <v>36</v>
      </c>
      <c r="B39" s="103"/>
      <c r="C39" s="78" t="s">
        <v>53</v>
      </c>
      <c r="D39" s="78" t="s">
        <v>12</v>
      </c>
      <c r="E39" s="37"/>
      <c r="F39" s="33">
        <v>148</v>
      </c>
      <c r="G39" s="33"/>
      <c r="H39" s="45">
        <f t="shared" si="1"/>
        <v>148</v>
      </c>
      <c r="I39" s="46"/>
      <c r="J39" s="47">
        <f t="shared" si="2"/>
        <v>0</v>
      </c>
      <c r="K39" s="11"/>
    </row>
    <row r="40" spans="1:11" ht="31.5" x14ac:dyDescent="0.2">
      <c r="A40" s="1">
        <v>37</v>
      </c>
      <c r="B40" s="103"/>
      <c r="C40" s="78" t="s">
        <v>54</v>
      </c>
      <c r="D40" s="78" t="s">
        <v>12</v>
      </c>
      <c r="E40" s="37"/>
      <c r="F40" s="33">
        <v>500</v>
      </c>
      <c r="G40" s="33"/>
      <c r="H40" s="45">
        <f t="shared" si="1"/>
        <v>500</v>
      </c>
      <c r="I40" s="46"/>
      <c r="J40" s="47">
        <f t="shared" si="2"/>
        <v>0</v>
      </c>
      <c r="K40" s="11"/>
    </row>
    <row r="41" spans="1:11" ht="32.25" thickBot="1" x14ac:dyDescent="0.25">
      <c r="A41" s="3">
        <v>38</v>
      </c>
      <c r="B41" s="103"/>
      <c r="C41" s="78" t="s">
        <v>55</v>
      </c>
      <c r="D41" s="78" t="s">
        <v>12</v>
      </c>
      <c r="E41" s="37"/>
      <c r="F41" s="33">
        <f>468+33</f>
        <v>501</v>
      </c>
      <c r="G41" s="33"/>
      <c r="H41" s="45">
        <f t="shared" si="1"/>
        <v>501</v>
      </c>
      <c r="I41" s="46"/>
      <c r="J41" s="47">
        <f t="shared" si="2"/>
        <v>0</v>
      </c>
      <c r="K41" s="11"/>
    </row>
    <row r="42" spans="1:11" ht="31.5" x14ac:dyDescent="0.2">
      <c r="A42" s="1">
        <v>39</v>
      </c>
      <c r="B42" s="103"/>
      <c r="C42" s="78" t="s">
        <v>56</v>
      </c>
      <c r="D42" s="78" t="s">
        <v>12</v>
      </c>
      <c r="E42" s="37"/>
      <c r="F42" s="33">
        <v>209</v>
      </c>
      <c r="G42" s="33"/>
      <c r="H42" s="45">
        <f t="shared" si="1"/>
        <v>209</v>
      </c>
      <c r="I42" s="46"/>
      <c r="J42" s="47">
        <f t="shared" si="2"/>
        <v>0</v>
      </c>
      <c r="K42" s="11"/>
    </row>
    <row r="43" spans="1:11" ht="32.25" thickBot="1" x14ac:dyDescent="0.25">
      <c r="A43" s="3">
        <v>40</v>
      </c>
      <c r="B43" s="103"/>
      <c r="C43" s="78" t="s">
        <v>57</v>
      </c>
      <c r="D43" s="78" t="s">
        <v>12</v>
      </c>
      <c r="E43" s="37"/>
      <c r="F43" s="33">
        <f>833+5232</f>
        <v>6065</v>
      </c>
      <c r="G43" s="33">
        <f>1310+90</f>
        <v>1400</v>
      </c>
      <c r="H43" s="45">
        <f t="shared" si="1"/>
        <v>7465</v>
      </c>
      <c r="I43" s="46"/>
      <c r="J43" s="47">
        <f t="shared" si="2"/>
        <v>0</v>
      </c>
      <c r="K43" s="11"/>
    </row>
    <row r="44" spans="1:11" ht="48" thickBot="1" x14ac:dyDescent="0.25">
      <c r="A44" s="1">
        <v>41</v>
      </c>
      <c r="B44" s="103"/>
      <c r="C44" s="78" t="s">
        <v>58</v>
      </c>
      <c r="D44" s="78" t="s">
        <v>39</v>
      </c>
      <c r="E44" s="37"/>
      <c r="F44" s="33">
        <v>24472</v>
      </c>
      <c r="G44" s="33"/>
      <c r="H44" s="45">
        <f t="shared" si="1"/>
        <v>24472</v>
      </c>
      <c r="I44" s="46"/>
      <c r="J44" s="47">
        <f t="shared" si="2"/>
        <v>0</v>
      </c>
      <c r="K44" s="11"/>
    </row>
    <row r="45" spans="1:11" ht="32.25" thickBot="1" x14ac:dyDescent="0.25">
      <c r="A45" s="3">
        <v>42</v>
      </c>
      <c r="B45" s="103"/>
      <c r="C45" s="81" t="s">
        <v>59</v>
      </c>
      <c r="D45" s="81" t="s">
        <v>12</v>
      </c>
      <c r="E45" s="37"/>
      <c r="F45" s="33"/>
      <c r="G45" s="33">
        <f>1530+1584</f>
        <v>3114</v>
      </c>
      <c r="H45" s="45">
        <f t="shared" si="1"/>
        <v>3114</v>
      </c>
      <c r="I45" s="48"/>
      <c r="J45" s="47">
        <f t="shared" si="2"/>
        <v>0</v>
      </c>
      <c r="K45" s="11"/>
    </row>
    <row r="46" spans="1:11" ht="47.25" x14ac:dyDescent="0.2">
      <c r="A46" s="1">
        <v>43</v>
      </c>
      <c r="B46" s="103"/>
      <c r="C46" s="78" t="s">
        <v>60</v>
      </c>
      <c r="D46" s="78" t="s">
        <v>39</v>
      </c>
      <c r="E46" s="37"/>
      <c r="F46" s="33">
        <f>27088+2067</f>
        <v>29155</v>
      </c>
      <c r="G46" s="33"/>
      <c r="H46" s="45">
        <f t="shared" si="1"/>
        <v>29155</v>
      </c>
      <c r="I46" s="46"/>
      <c r="J46" s="47">
        <f t="shared" si="2"/>
        <v>0</v>
      </c>
      <c r="K46" s="11"/>
    </row>
    <row r="47" spans="1:11" ht="32.25" thickBot="1" x14ac:dyDescent="0.25">
      <c r="A47" s="3">
        <v>44</v>
      </c>
      <c r="B47" s="103"/>
      <c r="C47" s="78" t="s">
        <v>61</v>
      </c>
      <c r="D47" s="78" t="s">
        <v>12</v>
      </c>
      <c r="E47" s="37"/>
      <c r="F47" s="33">
        <v>4880</v>
      </c>
      <c r="G47" s="33"/>
      <c r="H47" s="45">
        <f t="shared" si="1"/>
        <v>4880</v>
      </c>
      <c r="I47" s="46"/>
      <c r="J47" s="47">
        <f t="shared" si="2"/>
        <v>0</v>
      </c>
      <c r="K47" s="11"/>
    </row>
    <row r="48" spans="1:11" ht="48" thickBot="1" x14ac:dyDescent="0.25">
      <c r="A48" s="1">
        <v>45</v>
      </c>
      <c r="B48" s="104"/>
      <c r="C48" s="82" t="s">
        <v>62</v>
      </c>
      <c r="D48" s="82" t="s">
        <v>39</v>
      </c>
      <c r="E48" s="49"/>
      <c r="F48" s="50"/>
      <c r="G48" s="50"/>
      <c r="H48" s="51">
        <f t="shared" si="1"/>
        <v>0</v>
      </c>
      <c r="I48" s="52"/>
      <c r="J48" s="53">
        <f t="shared" si="2"/>
        <v>0</v>
      </c>
      <c r="K48" s="12"/>
    </row>
    <row r="49" spans="1:11" ht="48" thickBot="1" x14ac:dyDescent="0.25">
      <c r="A49" s="3">
        <v>46</v>
      </c>
      <c r="B49" s="105" t="s">
        <v>63</v>
      </c>
      <c r="C49" s="83" t="s">
        <v>64</v>
      </c>
      <c r="D49" s="89" t="s">
        <v>65</v>
      </c>
      <c r="E49" s="42"/>
      <c r="F49" s="54">
        <v>500</v>
      </c>
      <c r="G49" s="54">
        <v>150</v>
      </c>
      <c r="H49" s="21">
        <f t="shared" si="1"/>
        <v>650</v>
      </c>
      <c r="I49" s="55"/>
      <c r="J49" s="44">
        <f t="shared" si="2"/>
        <v>0</v>
      </c>
      <c r="K49" s="56"/>
    </row>
    <row r="50" spans="1:11" ht="47.25" x14ac:dyDescent="0.2">
      <c r="A50" s="1">
        <v>47</v>
      </c>
      <c r="B50" s="106"/>
      <c r="C50" s="84" t="s">
        <v>66</v>
      </c>
      <c r="D50" s="90" t="s">
        <v>65</v>
      </c>
      <c r="E50" s="42"/>
      <c r="F50" s="57">
        <v>17461</v>
      </c>
      <c r="G50" s="57">
        <f>530+1332+324+612</f>
        <v>2798</v>
      </c>
      <c r="H50" s="45">
        <f t="shared" si="1"/>
        <v>20259</v>
      </c>
      <c r="I50" s="58">
        <v>19</v>
      </c>
      <c r="J50" s="47">
        <f t="shared" si="2"/>
        <v>0</v>
      </c>
      <c r="K50" s="59"/>
    </row>
    <row r="51" spans="1:11" ht="48" thickBot="1" x14ac:dyDescent="0.25">
      <c r="A51" s="3">
        <v>48</v>
      </c>
      <c r="B51" s="106"/>
      <c r="C51" s="84" t="s">
        <v>67</v>
      </c>
      <c r="D51" s="90" t="s">
        <v>65</v>
      </c>
      <c r="E51" s="37"/>
      <c r="F51" s="57">
        <v>5925</v>
      </c>
      <c r="G51" s="57">
        <v>2000</v>
      </c>
      <c r="H51" s="45">
        <f t="shared" si="1"/>
        <v>7925</v>
      </c>
      <c r="I51" s="58"/>
      <c r="J51" s="47">
        <f t="shared" si="2"/>
        <v>0</v>
      </c>
      <c r="K51" s="59"/>
    </row>
    <row r="52" spans="1:11" ht="15.75" x14ac:dyDescent="0.2">
      <c r="A52" s="1">
        <v>49</v>
      </c>
      <c r="B52" s="106"/>
      <c r="C52" s="84" t="s">
        <v>68</v>
      </c>
      <c r="D52" s="90" t="s">
        <v>65</v>
      </c>
      <c r="E52" s="37"/>
      <c r="F52" s="57">
        <v>2797</v>
      </c>
      <c r="G52" s="57"/>
      <c r="H52" s="45">
        <f t="shared" si="1"/>
        <v>2797</v>
      </c>
      <c r="I52" s="58"/>
      <c r="J52" s="47">
        <f t="shared" si="2"/>
        <v>0</v>
      </c>
      <c r="K52" s="60"/>
    </row>
    <row r="53" spans="1:11" ht="48" thickBot="1" x14ac:dyDescent="0.25">
      <c r="A53" s="3">
        <v>50</v>
      </c>
      <c r="B53" s="106"/>
      <c r="C53" s="84" t="s">
        <v>69</v>
      </c>
      <c r="D53" s="90" t="s">
        <v>65</v>
      </c>
      <c r="E53" s="37"/>
      <c r="F53" s="57"/>
      <c r="G53" s="57">
        <f>228+130+130+64+151</f>
        <v>703</v>
      </c>
      <c r="H53" s="45">
        <f t="shared" si="1"/>
        <v>703</v>
      </c>
      <c r="I53" s="58"/>
      <c r="J53" s="47">
        <f t="shared" si="2"/>
        <v>0</v>
      </c>
      <c r="K53" s="13"/>
    </row>
    <row r="54" spans="1:11" ht="47.25" x14ac:dyDescent="0.2">
      <c r="A54" s="1">
        <v>51</v>
      </c>
      <c r="B54" s="106"/>
      <c r="C54" s="84" t="s">
        <v>70</v>
      </c>
      <c r="D54" s="90" t="s">
        <v>12</v>
      </c>
      <c r="E54" s="37"/>
      <c r="F54" s="57"/>
      <c r="G54" s="57">
        <f>690+94+1740+2760+134</f>
        <v>5418</v>
      </c>
      <c r="H54" s="45">
        <f t="shared" si="1"/>
        <v>5418</v>
      </c>
      <c r="I54" s="58"/>
      <c r="J54" s="47">
        <f t="shared" si="2"/>
        <v>0</v>
      </c>
      <c r="K54" s="13"/>
    </row>
    <row r="55" spans="1:11" ht="32.25" thickBot="1" x14ac:dyDescent="0.25">
      <c r="A55" s="3">
        <v>52</v>
      </c>
      <c r="B55" s="106"/>
      <c r="C55" s="84" t="s">
        <v>71</v>
      </c>
      <c r="D55" s="90" t="s">
        <v>12</v>
      </c>
      <c r="E55" s="37"/>
      <c r="F55" s="57"/>
      <c r="G55" s="57">
        <f>20+430+680+642+500</f>
        <v>2272</v>
      </c>
      <c r="H55" s="45">
        <f t="shared" si="1"/>
        <v>2272</v>
      </c>
      <c r="I55" s="58"/>
      <c r="J55" s="47">
        <f t="shared" si="2"/>
        <v>0</v>
      </c>
      <c r="K55" s="13"/>
    </row>
    <row r="56" spans="1:11" ht="31.5" x14ac:dyDescent="0.2">
      <c r="A56" s="1">
        <v>53</v>
      </c>
      <c r="B56" s="106"/>
      <c r="C56" s="84" t="s">
        <v>72</v>
      </c>
      <c r="D56" s="90" t="s">
        <v>12</v>
      </c>
      <c r="E56" s="37"/>
      <c r="F56" s="57"/>
      <c r="G56" s="57">
        <f>654+716+2422</f>
        <v>3792</v>
      </c>
      <c r="H56" s="45">
        <f t="shared" si="1"/>
        <v>3792</v>
      </c>
      <c r="I56" s="58"/>
      <c r="J56" s="47">
        <f t="shared" si="2"/>
        <v>0</v>
      </c>
      <c r="K56" s="13"/>
    </row>
    <row r="57" spans="1:11" ht="32.25" thickBot="1" x14ac:dyDescent="0.25">
      <c r="A57" s="3">
        <v>54</v>
      </c>
      <c r="B57" s="107"/>
      <c r="C57" s="85" t="s">
        <v>73</v>
      </c>
      <c r="D57" s="91" t="s">
        <v>12</v>
      </c>
      <c r="E57" s="49"/>
      <c r="F57" s="61">
        <v>800</v>
      </c>
      <c r="G57" s="61">
        <v>8180</v>
      </c>
      <c r="H57" s="51">
        <f t="shared" si="1"/>
        <v>8980</v>
      </c>
      <c r="I57" s="62"/>
      <c r="J57" s="53">
        <f t="shared" si="2"/>
        <v>0</v>
      </c>
      <c r="K57" s="14"/>
    </row>
    <row r="58" spans="1:11" ht="38.25" customHeight="1" x14ac:dyDescent="0.2">
      <c r="A58" s="1">
        <v>55</v>
      </c>
      <c r="B58" s="108" t="s">
        <v>74</v>
      </c>
      <c r="C58" s="86" t="s">
        <v>75</v>
      </c>
      <c r="D58" s="86" t="s">
        <v>76</v>
      </c>
      <c r="E58" s="42"/>
      <c r="F58" s="31">
        <v>133</v>
      </c>
      <c r="G58" s="31"/>
      <c r="H58" s="21">
        <f t="shared" si="1"/>
        <v>133</v>
      </c>
      <c r="I58" s="43"/>
      <c r="J58" s="44">
        <f t="shared" si="2"/>
        <v>0</v>
      </c>
      <c r="K58" s="10"/>
    </row>
    <row r="59" spans="1:11" ht="32.25" thickBot="1" x14ac:dyDescent="0.25">
      <c r="A59" s="3">
        <v>56</v>
      </c>
      <c r="B59" s="109"/>
      <c r="C59" s="81" t="s">
        <v>77</v>
      </c>
      <c r="D59" s="81" t="s">
        <v>78</v>
      </c>
      <c r="E59" s="37"/>
      <c r="F59" s="33"/>
      <c r="G59" s="33">
        <f>1940+4060</f>
        <v>6000</v>
      </c>
      <c r="H59" s="45">
        <f t="shared" si="1"/>
        <v>6000</v>
      </c>
      <c r="I59" s="46"/>
      <c r="J59" s="47">
        <f t="shared" si="2"/>
        <v>0</v>
      </c>
      <c r="K59" s="11"/>
    </row>
    <row r="60" spans="1:11" ht="15.75" x14ac:dyDescent="0.2">
      <c r="A60" s="1">
        <v>57</v>
      </c>
      <c r="B60" s="109"/>
      <c r="C60" s="81" t="s">
        <v>79</v>
      </c>
      <c r="D60" s="81" t="s">
        <v>78</v>
      </c>
      <c r="E60" s="37"/>
      <c r="F60" s="33"/>
      <c r="G60" s="33"/>
      <c r="H60" s="45">
        <f t="shared" si="1"/>
        <v>0</v>
      </c>
      <c r="I60" s="46"/>
      <c r="J60" s="47">
        <f t="shared" si="2"/>
        <v>0</v>
      </c>
      <c r="K60" s="11"/>
    </row>
    <row r="61" spans="1:11" ht="16.5" thickBot="1" x14ac:dyDescent="0.25">
      <c r="A61" s="3">
        <v>58</v>
      </c>
      <c r="B61" s="109"/>
      <c r="C61" s="81" t="s">
        <v>80</v>
      </c>
      <c r="D61" s="81" t="s">
        <v>78</v>
      </c>
      <c r="E61" s="37"/>
      <c r="F61" s="33">
        <v>9619</v>
      </c>
      <c r="G61" s="33">
        <v>44</v>
      </c>
      <c r="H61" s="45">
        <f t="shared" si="1"/>
        <v>9663</v>
      </c>
      <c r="I61" s="46"/>
      <c r="J61" s="47">
        <f t="shared" si="2"/>
        <v>0</v>
      </c>
      <c r="K61" s="11"/>
    </row>
    <row r="62" spans="1:11" ht="31.5" x14ac:dyDescent="0.2">
      <c r="A62" s="1">
        <v>59</v>
      </c>
      <c r="B62" s="109"/>
      <c r="C62" s="81" t="s">
        <v>81</v>
      </c>
      <c r="D62" s="81" t="s">
        <v>12</v>
      </c>
      <c r="E62" s="37"/>
      <c r="F62" s="33">
        <f>3158607+1325720</f>
        <v>4484327</v>
      </c>
      <c r="G62" s="33">
        <f>7345+2576</f>
        <v>9921</v>
      </c>
      <c r="H62" s="45">
        <f t="shared" si="1"/>
        <v>4494248</v>
      </c>
      <c r="I62" s="46">
        <v>0.51</v>
      </c>
      <c r="J62" s="47">
        <f t="shared" si="2"/>
        <v>0</v>
      </c>
      <c r="K62" s="11"/>
    </row>
    <row r="63" spans="1:11" ht="32.25" thickBot="1" x14ac:dyDescent="0.25">
      <c r="A63" s="3">
        <v>60</v>
      </c>
      <c r="B63" s="110"/>
      <c r="C63" s="87" t="s">
        <v>82</v>
      </c>
      <c r="D63" s="87" t="s">
        <v>12</v>
      </c>
      <c r="E63" s="63"/>
      <c r="F63" s="64"/>
      <c r="G63" s="64">
        <v>905</v>
      </c>
      <c r="H63" s="65">
        <f t="shared" si="1"/>
        <v>905</v>
      </c>
      <c r="I63" s="52"/>
      <c r="J63" s="66">
        <f t="shared" si="2"/>
        <v>0</v>
      </c>
      <c r="K63" s="67"/>
    </row>
    <row r="64" spans="1:11" ht="26.25" thickBot="1" x14ac:dyDescent="0.25">
      <c r="I64" s="68" t="s">
        <v>83</v>
      </c>
      <c r="J64" s="69">
        <f>SUM(J4:J63)</f>
        <v>0</v>
      </c>
    </row>
    <row r="65" spans="3:10" ht="36.75" thickBot="1" x14ac:dyDescent="0.3">
      <c r="C65" s="94" t="s">
        <v>90</v>
      </c>
      <c r="D65" s="96" t="s">
        <v>91</v>
      </c>
      <c r="E65" s="97"/>
      <c r="I65" s="15" t="s">
        <v>84</v>
      </c>
      <c r="J65" s="70">
        <v>13428388.48</v>
      </c>
    </row>
    <row r="66" spans="3:10" ht="18" x14ac:dyDescent="0.2">
      <c r="C66" s="94" t="s">
        <v>92</v>
      </c>
      <c r="D66" s="98" t="s">
        <v>91</v>
      </c>
      <c r="E66" s="98"/>
    </row>
  </sheetData>
  <sheetProtection password="E4C3" sheet="1" objects="1" scenarios="1"/>
  <protectedRanges>
    <protectedRange sqref="E4:E63" name="טווח1"/>
  </protectedRanges>
  <mergeCells count="8">
    <mergeCell ref="A1:K1"/>
    <mergeCell ref="D65:E65"/>
    <mergeCell ref="D66:E66"/>
    <mergeCell ref="B4:B11"/>
    <mergeCell ref="B32:B48"/>
    <mergeCell ref="B49:B57"/>
    <mergeCell ref="B58:B63"/>
    <mergeCell ref="B12:B14"/>
  </mergeCells>
  <conditionalFormatting sqref="E4:E5">
    <cfRule type="cellIs" dxfId="10" priority="11" operator="greaterThan">
      <formula>$I$4</formula>
    </cfRule>
  </conditionalFormatting>
  <conditionalFormatting sqref="E7:E8">
    <cfRule type="cellIs" dxfId="9" priority="10" operator="greaterThan">
      <formula>$I$7</formula>
    </cfRule>
  </conditionalFormatting>
  <conditionalFormatting sqref="E12">
    <cfRule type="cellIs" dxfId="8" priority="9" operator="greaterThan">
      <formula>$I$12</formula>
    </cfRule>
  </conditionalFormatting>
  <conditionalFormatting sqref="E14:E15">
    <cfRule type="cellIs" dxfId="7" priority="8" operator="greaterThan">
      <formula>$I$14</formula>
    </cfRule>
  </conditionalFormatting>
  <conditionalFormatting sqref="E15">
    <cfRule type="cellIs" dxfId="6" priority="7" operator="greaterThan">
      <formula>$I$15</formula>
    </cfRule>
  </conditionalFormatting>
  <conditionalFormatting sqref="E23">
    <cfRule type="cellIs" dxfId="5" priority="6" operator="greaterThan">
      <formula>$I$23</formula>
    </cfRule>
  </conditionalFormatting>
  <conditionalFormatting sqref="E34">
    <cfRule type="cellIs" dxfId="4" priority="5" operator="greaterThan">
      <formula>$I$34</formula>
    </cfRule>
  </conditionalFormatting>
  <conditionalFormatting sqref="E36">
    <cfRule type="cellIs" dxfId="3" priority="4" operator="greaterThan">
      <formula>$I$36</formula>
    </cfRule>
  </conditionalFormatting>
  <conditionalFormatting sqref="E50">
    <cfRule type="cellIs" dxfId="2" priority="3" operator="greaterThan">
      <formula>$I$50</formula>
    </cfRule>
  </conditionalFormatting>
  <conditionalFormatting sqref="E62">
    <cfRule type="cellIs" dxfId="1" priority="2" operator="greaterThan">
      <formula>$I$62</formula>
    </cfRule>
  </conditionalFormatting>
  <conditionalFormatting sqref="J64">
    <cfRule type="cellIs" dxfId="0" priority="1" operator="greaterThan">
      <formula>$J$65</formula>
    </cfRule>
  </conditionalFormatting>
  <pageMargins left="0.70866141732283472" right="0.70866141732283472" top="0" bottom="0" header="0.31496062992125984" footer="0.31496062992125984"/>
  <pageSetup paperSize="9" scale="7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גיליון1</vt:lpstr>
      <vt:lpstr>גיליון2</vt:lpstr>
      <vt:lpstr>גיליון3</vt:lpstr>
      <vt:lpstr>גיליון1!WPrint_Area_W</vt:lpstr>
      <vt:lpstr>גיליון1!WPrint_TitlesW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תקציבן ומפרטן - איתמר הראל</dc:creator>
  <cp:lastModifiedBy>מחלקת רכישות - בקר חשבונות - אילנה בייטר</cp:lastModifiedBy>
  <cp:lastPrinted>2017-01-19T12:34:31Z</cp:lastPrinted>
  <dcterms:created xsi:type="dcterms:W3CDTF">2017-01-19T05:37:49Z</dcterms:created>
  <dcterms:modified xsi:type="dcterms:W3CDTF">2017-02-09T08:56:19Z</dcterms:modified>
</cp:coreProperties>
</file>